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200" windowHeight="6735" activeTab="0"/>
  </bookViews>
  <sheets>
    <sheet name="FR" sheetId="1" r:id="rId1"/>
  </sheets>
  <definedNames/>
  <calcPr calcId="145621"/>
</workbook>
</file>

<file path=xl/sharedStrings.xml><?xml version="1.0" encoding="utf-8"?>
<sst xmlns="http://schemas.openxmlformats.org/spreadsheetml/2006/main" count="69" uniqueCount="66">
  <si>
    <t>kits</t>
  </si>
  <si>
    <t>Type de</t>
  </si>
  <si>
    <t>capteur</t>
  </si>
  <si>
    <t>Type de Véhicule</t>
  </si>
  <si>
    <t>Nombre de</t>
  </si>
  <si>
    <t>Véhicules</t>
  </si>
  <si>
    <t xml:space="preserve">Nombre de roues </t>
  </si>
  <si>
    <t>par véhicule</t>
  </si>
  <si>
    <t>Consommation</t>
  </si>
  <si>
    <t>En Litres/100 Km</t>
  </si>
  <si>
    <t>Coût moyen par</t>
  </si>
  <si>
    <t>pneu en €</t>
  </si>
  <si>
    <t>par pneu</t>
  </si>
  <si>
    <t>Contrôles pression</t>
  </si>
  <si>
    <t>par an</t>
  </si>
  <si>
    <t>Camion ou Bus</t>
  </si>
  <si>
    <t>Tracteur</t>
  </si>
  <si>
    <t>Remorque</t>
  </si>
  <si>
    <t>Coût carburant HT</t>
  </si>
  <si>
    <t>Coût de l'heure de maintenance</t>
  </si>
  <si>
    <t>Temps de contrôle par pneu en secondes</t>
  </si>
  <si>
    <t>Réduction d'usure des pneus</t>
  </si>
  <si>
    <t>capteurs</t>
  </si>
  <si>
    <t>TOTAL DES ECONOMIES EN 3 ANS</t>
  </si>
  <si>
    <t>ANNEE 1</t>
  </si>
  <si>
    <t xml:space="preserve">ANNEE 2 </t>
  </si>
  <si>
    <t>ANNEE 3</t>
  </si>
  <si>
    <t>TOTAL</t>
  </si>
  <si>
    <t>REMARQUE IMPORTANTE: Les pourcentages d'économie choisis dans ce tableau sont largement inférieurs à ceux annoncée par les fabricants de pneus.</t>
  </si>
  <si>
    <t>Mode d'emploi</t>
  </si>
  <si>
    <t>Remplissez les cellules en gris claires avec les donnée suivantes:</t>
  </si>
  <si>
    <t>Nombre de roues par véhicule: entrez ici le nombre de roues par type de véhicule</t>
  </si>
  <si>
    <t>Kilométrage</t>
  </si>
  <si>
    <t>en km par an</t>
  </si>
  <si>
    <t>Pourcentage d'économies carburant</t>
  </si>
  <si>
    <t>Economies sur la maintenance</t>
  </si>
  <si>
    <t>Economies de carburant</t>
  </si>
  <si>
    <t>Economies sur vie des pneus</t>
  </si>
  <si>
    <t>Economies sur pannes</t>
  </si>
  <si>
    <t>Total des economies par an</t>
  </si>
  <si>
    <t>Kilomètrage par an en Km: entrez ici le kilomètrage annuel moyen parcouru par chaque type de véhicule</t>
  </si>
  <si>
    <t xml:space="preserve">Consommation en litres au 100Km: Entrez ici la consommation moyenne aux 100 Km de chaque type de véhicule </t>
  </si>
  <si>
    <t>Coût Moyen par pneu en €: Entrez ici le coût total d'un pneu y compris resculpture et réchappage</t>
  </si>
  <si>
    <t>Kilomètrage Total</t>
  </si>
  <si>
    <t xml:space="preserve">Entrez ici le kilomètrage total parcourru durant la vie du pneu </t>
  </si>
  <si>
    <t>Contrôles pression par an: entrez ici le nombre de fois que la pression de chaque pneu est vérifiée au cours d'un an.</t>
  </si>
  <si>
    <t xml:space="preserve"> Coût du carburant HT en € par litre: rentrez ici cette valeur en moyenne sur la dernière année</t>
  </si>
  <si>
    <t xml:space="preserve"> Coût de l'heure de maintenance: rentrez ici le coût, charges comprise  de l'heure moyenne.</t>
  </si>
  <si>
    <t>Temps de contrôle par pneu en secondes: rentrez ici le temps moyen nécessaire pour contôler la pression et faire l'apoint d'un pneu en secondes.</t>
  </si>
  <si>
    <t>Coût pannes liée aux pneus par Véhicule/an</t>
  </si>
  <si>
    <t>Coût total des pannes lièes aux pneus par véhicule par an.</t>
  </si>
  <si>
    <t>Pourcentage d'économie de carburant: Pourcentage d'économie réalisé avec des pneus parfaitement gonflés par rapport à un sous-gonflage moyen de 20% (3% donnés par Michelin)</t>
  </si>
  <si>
    <t>Réduction d'usure des pneus: Réduction de l'usure des pneus grâce à  un usage permanent à la pression recommandée au lieu d'un sous-gonflage moyen de 20% (usure 18% donnés par Michelin)</t>
  </si>
  <si>
    <t>Signification des cellules noires de la moitié inférieure du tableau:</t>
  </si>
  <si>
    <t>DigiTyre</t>
  </si>
  <si>
    <t>Prix Kit Camion-tracteur-Bus</t>
  </si>
  <si>
    <t>Prix Kit remorque</t>
  </si>
  <si>
    <t>COÛT TOTAL DIGITYRE</t>
  </si>
  <si>
    <t>Nombres de véhicules: entrez ici le nombre de véhicules à équiper</t>
  </si>
  <si>
    <t>Investissement DigiTyre: calculé sur base des prix du matériel ci-dessous</t>
  </si>
  <si>
    <t>Kit Camion/Tracteur/Bus: prix par kit Camion/Tracteur/bus en €</t>
  </si>
  <si>
    <t>Kit Remorque: prix par kit remorque en €</t>
  </si>
  <si>
    <t xml:space="preserve">capteurs supplémentaires:  Prix en € des capteur supplémentaires par rapport à ceux contenus dans les kits (6 pièces) nécessaires pour équiper toutes les roues des véhicule </t>
  </si>
  <si>
    <t>Retour sur investissement en mois</t>
  </si>
  <si>
    <t xml:space="preserve">Investissement </t>
  </si>
  <si>
    <t>Prix par capteur supplémentaire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</si>
</sst>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\ &quot;€&quot;"/>
    <numFmt numFmtId="165" formatCode="#,##0.00\ &quot;€&quot;;[Red]#,##0.00\ &quot;€&quot;"/>
    <numFmt numFmtId="166" formatCode="0.0"/>
    <numFmt numFmtId="167" formatCode="_ [$€-813]\ * #,##0.00_ ;_ [$€-813]\ * \-#,##0.00_ ;_ [$€-813]\ * &quot;-&quot;??_ ;_ @_ "/>
    <numFmt numFmtId="168" formatCode="_-* #,##0\ _€_-;\-* #,##0\ _€_-;_-* &quot;-&quot;??\ _€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/>
      <top/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3" xfId="0" applyFill="1" applyBorder="1"/>
    <xf numFmtId="0" fontId="0" fillId="4" borderId="0" xfId="0" applyFill="1" applyBorder="1"/>
    <xf numFmtId="2" fontId="0" fillId="3" borderId="3" xfId="0" applyNumberFormat="1" applyFill="1" applyBorder="1"/>
    <xf numFmtId="0" fontId="2" fillId="5" borderId="9" xfId="0" applyFont="1" applyFill="1" applyBorder="1"/>
    <xf numFmtId="0" fontId="0" fillId="0" borderId="0" xfId="0" applyFill="1"/>
    <xf numFmtId="164" fontId="0" fillId="5" borderId="10" xfId="0" applyNumberFormat="1" applyFill="1" applyBorder="1"/>
    <xf numFmtId="164" fontId="0" fillId="5" borderId="11" xfId="0" applyNumberFormat="1" applyFill="1" applyBorder="1"/>
    <xf numFmtId="164" fontId="0" fillId="5" borderId="12" xfId="0" applyNumberFormat="1" applyFill="1" applyBorder="1"/>
    <xf numFmtId="164" fontId="0" fillId="5" borderId="13" xfId="0" applyNumberFormat="1" applyFill="1" applyBorder="1"/>
    <xf numFmtId="164" fontId="0" fillId="5" borderId="14" xfId="0" applyNumberFormat="1" applyFill="1" applyBorder="1"/>
    <xf numFmtId="164" fontId="0" fillId="5" borderId="15" xfId="0" applyNumberFormat="1" applyFill="1" applyBorder="1"/>
    <xf numFmtId="164" fontId="2" fillId="5" borderId="16" xfId="0" applyNumberFormat="1" applyFont="1" applyFill="1" applyBorder="1"/>
    <xf numFmtId="164" fontId="2" fillId="5" borderId="17" xfId="0" applyNumberFormat="1" applyFont="1" applyFill="1" applyBorder="1"/>
    <xf numFmtId="164" fontId="0" fillId="5" borderId="18" xfId="0" applyNumberFormat="1" applyFill="1" applyBorder="1"/>
    <xf numFmtId="164" fontId="0" fillId="5" borderId="19" xfId="0" applyNumberFormat="1" applyFill="1" applyBorder="1"/>
    <xf numFmtId="0" fontId="2" fillId="5" borderId="17" xfId="0" applyFont="1" applyFill="1" applyBorder="1"/>
    <xf numFmtId="0" fontId="2" fillId="5" borderId="20" xfId="0" applyFont="1" applyFill="1" applyBorder="1"/>
    <xf numFmtId="0" fontId="2" fillId="5" borderId="21" xfId="0" applyFont="1" applyFill="1" applyBorder="1"/>
    <xf numFmtId="164" fontId="0" fillId="5" borderId="22" xfId="0" applyNumberFormat="1" applyFill="1" applyBorder="1"/>
    <xf numFmtId="164" fontId="2" fillId="5" borderId="23" xfId="0" applyNumberFormat="1" applyFont="1" applyFill="1" applyBorder="1"/>
    <xf numFmtId="0" fontId="0" fillId="5" borderId="17" xfId="0" applyFont="1" applyFill="1" applyBorder="1"/>
    <xf numFmtId="0" fontId="0" fillId="6" borderId="24" xfId="0" applyFill="1" applyBorder="1" applyProtection="1">
      <protection locked="0"/>
    </xf>
    <xf numFmtId="0" fontId="0" fillId="6" borderId="25" xfId="0" applyFill="1" applyBorder="1" applyProtection="1">
      <protection locked="0"/>
    </xf>
    <xf numFmtId="0" fontId="3" fillId="7" borderId="26" xfId="0" applyFont="1" applyFill="1" applyBorder="1" applyProtection="1">
      <protection locked="0"/>
    </xf>
    <xf numFmtId="10" fontId="3" fillId="7" borderId="24" xfId="0" applyNumberFormat="1" applyFont="1" applyFill="1" applyBorder="1" applyProtection="1">
      <protection locked="0"/>
    </xf>
    <xf numFmtId="10" fontId="3" fillId="7" borderId="25" xfId="0" applyNumberFormat="1" applyFont="1" applyFill="1" applyBorder="1" applyProtection="1">
      <protection locked="0"/>
    </xf>
    <xf numFmtId="167" fontId="3" fillId="7" borderId="27" xfId="0" applyNumberFormat="1" applyFont="1" applyFill="1" applyBorder="1" applyAlignment="1" applyProtection="1">
      <alignment horizontal="right"/>
      <protection locked="0"/>
    </xf>
    <xf numFmtId="164" fontId="2" fillId="8" borderId="28" xfId="0" applyNumberFormat="1" applyFont="1" applyFill="1" applyBorder="1"/>
    <xf numFmtId="0" fontId="2" fillId="8" borderId="0" xfId="0" applyFont="1" applyFill="1" applyBorder="1"/>
    <xf numFmtId="2" fontId="0" fillId="3" borderId="0" xfId="0" applyNumberFormat="1" applyFill="1" applyBorder="1"/>
    <xf numFmtId="0" fontId="0" fillId="3" borderId="29" xfId="0" applyFill="1" applyBorder="1"/>
    <xf numFmtId="0" fontId="0" fillId="4" borderId="0" xfId="0" applyFont="1" applyFill="1" applyBorder="1"/>
    <xf numFmtId="0" fontId="0" fillId="4" borderId="29" xfId="0" applyFont="1" applyFill="1" applyBorder="1"/>
    <xf numFmtId="0" fontId="0" fillId="4" borderId="8" xfId="0" applyFont="1" applyFill="1" applyBorder="1"/>
    <xf numFmtId="49" fontId="3" fillId="2" borderId="3" xfId="0" applyNumberFormat="1" applyFont="1" applyFill="1" applyBorder="1" applyAlignment="1">
      <alignment/>
    </xf>
    <xf numFmtId="0" fontId="0" fillId="6" borderId="30" xfId="0" applyFill="1" applyBorder="1" applyAlignment="1" applyProtection="1">
      <alignment horizontal="left"/>
      <protection locked="0"/>
    </xf>
    <xf numFmtId="0" fontId="0" fillId="6" borderId="30" xfId="0" applyFill="1" applyBorder="1" applyProtection="1">
      <protection locked="0"/>
    </xf>
    <xf numFmtId="164" fontId="2" fillId="8" borderId="0" xfId="0" applyNumberFormat="1" applyFont="1" applyFill="1" applyBorder="1"/>
    <xf numFmtId="166" fontId="2" fillId="8" borderId="0" xfId="0" applyNumberFormat="1" applyFont="1" applyFill="1" applyBorder="1" applyAlignment="1">
      <alignment horizontal="center"/>
    </xf>
    <xf numFmtId="0" fontId="2" fillId="8" borderId="3" xfId="0" applyFont="1" applyFill="1" applyBorder="1"/>
    <xf numFmtId="167" fontId="3" fillId="7" borderId="20" xfId="0" applyNumberFormat="1" applyFont="1" applyFill="1" applyBorder="1" applyAlignment="1" applyProtection="1">
      <alignment horizontal="right"/>
      <protection locked="0"/>
    </xf>
    <xf numFmtId="0" fontId="2" fillId="8" borderId="31" xfId="0" applyFont="1" applyFill="1" applyBorder="1"/>
    <xf numFmtId="0" fontId="2" fillId="8" borderId="8" xfId="0" applyFont="1" applyFill="1" applyBorder="1"/>
    <xf numFmtId="164" fontId="2" fillId="8" borderId="8" xfId="0" applyNumberFormat="1" applyFont="1" applyFill="1" applyBorder="1"/>
    <xf numFmtId="0" fontId="6" fillId="2" borderId="1" xfId="0" applyFont="1" applyFill="1" applyBorder="1" applyAlignment="1">
      <alignment horizontal="center"/>
    </xf>
    <xf numFmtId="164" fontId="2" fillId="8" borderId="2" xfId="0" applyNumberFormat="1" applyFont="1" applyFill="1" applyBorder="1"/>
    <xf numFmtId="0" fontId="0" fillId="3" borderId="32" xfId="0" applyFill="1" applyBorder="1"/>
    <xf numFmtId="0" fontId="7" fillId="6" borderId="1" xfId="0" applyFont="1" applyFill="1" applyBorder="1" applyAlignment="1">
      <alignment horizontal="center"/>
    </xf>
    <xf numFmtId="164" fontId="7" fillId="6" borderId="28" xfId="0" applyNumberFormat="1" applyFont="1" applyFill="1" applyBorder="1"/>
    <xf numFmtId="165" fontId="7" fillId="6" borderId="28" xfId="0" applyNumberFormat="1" applyFont="1" applyFill="1" applyBorder="1"/>
    <xf numFmtId="166" fontId="2" fillId="8" borderId="28" xfId="0" applyNumberFormat="1" applyFont="1" applyFill="1" applyBorder="1" applyAlignment="1">
      <alignment horizontal="right"/>
    </xf>
    <xf numFmtId="0" fontId="4" fillId="0" borderId="0" xfId="0" applyFont="1"/>
    <xf numFmtId="0" fontId="0" fillId="6" borderId="0" xfId="0" applyFill="1"/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168" fontId="0" fillId="6" borderId="25" xfId="20" applyNumberFormat="1" applyFont="1" applyFill="1" applyBorder="1" applyProtection="1">
      <protection locked="0"/>
    </xf>
    <xf numFmtId="168" fontId="0" fillId="6" borderId="30" xfId="20" applyNumberFormat="1" applyFont="1" applyFill="1" applyBorder="1" applyProtection="1">
      <protection locked="0"/>
    </xf>
    <xf numFmtId="168" fontId="0" fillId="6" borderId="24" xfId="20" applyNumberFormat="1" applyFont="1" applyFill="1" applyBorder="1" applyProtection="1">
      <protection locked="0"/>
    </xf>
    <xf numFmtId="168" fontId="0" fillId="6" borderId="36" xfId="20" applyNumberFormat="1" applyFont="1" applyFill="1" applyBorder="1" applyProtection="1">
      <protection locked="0"/>
    </xf>
    <xf numFmtId="1" fontId="0" fillId="0" borderId="0" xfId="0" applyNumberFormat="1"/>
    <xf numFmtId="0" fontId="0" fillId="4" borderId="3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9" borderId="37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4" borderId="37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39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0</xdr:row>
      <xdr:rowOff>171450</xdr:rowOff>
    </xdr:from>
    <xdr:ext cx="4048125" cy="409575"/>
    <xdr:sp macro="" textlink="">
      <xdr:nvSpPr>
        <xdr:cNvPr id="7" name="ZoneTexte 3"/>
        <xdr:cNvSpPr txBox="1"/>
      </xdr:nvSpPr>
      <xdr:spPr>
        <a:xfrm>
          <a:off x="3152775" y="171450"/>
          <a:ext cx="404812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2000" b="1"/>
            <a:t>Calculateur d'économies DigiTyre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3</xdr:row>
      <xdr:rowOff>180975</xdr:rowOff>
    </xdr:to>
    <xdr:pic>
      <xdr:nvPicPr>
        <xdr:cNvPr id="10" name="Afbeelding 9" descr="Schermopnam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205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1190625</xdr:colOff>
      <xdr:row>0</xdr:row>
      <xdr:rowOff>9525</xdr:rowOff>
    </xdr:from>
    <xdr:to>
      <xdr:col>8</xdr:col>
      <xdr:colOff>1114425</xdr:colOff>
      <xdr:row>3</xdr:row>
      <xdr:rowOff>180975</xdr:rowOff>
    </xdr:to>
    <xdr:pic>
      <xdr:nvPicPr>
        <xdr:cNvPr id="12" name="Afbeelding 11" descr="Schermopnam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9525"/>
          <a:ext cx="1181100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647700</xdr:colOff>
      <xdr:row>0</xdr:row>
      <xdr:rowOff>85725</xdr:rowOff>
    </xdr:from>
    <xdr:to>
      <xdr:col>7</xdr:col>
      <xdr:colOff>1181100</xdr:colOff>
      <xdr:row>3</xdr:row>
      <xdr:rowOff>161925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0" y="85725"/>
          <a:ext cx="533400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47625</xdr:rowOff>
    </xdr:from>
    <xdr:to>
      <xdr:col>1</xdr:col>
      <xdr:colOff>1057275</xdr:colOff>
      <xdr:row>3</xdr:row>
      <xdr:rowOff>171450</xdr:rowOff>
    </xdr:to>
    <xdr:pic>
      <xdr:nvPicPr>
        <xdr:cNvPr id="11" name="Afbeelding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47625"/>
          <a:ext cx="571500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 topLeftCell="A1">
      <selection activeCell="C20" sqref="C20"/>
    </sheetView>
  </sheetViews>
  <sheetFormatPr defaultColWidth="11.421875" defaultRowHeight="15"/>
  <cols>
    <col min="1" max="1" width="13.00390625" style="0" customWidth="1"/>
    <col min="2" max="2" width="25.8515625" style="0" customWidth="1"/>
    <col min="3" max="3" width="15.28125" style="0" customWidth="1"/>
    <col min="4" max="4" width="14.28125" style="0" customWidth="1"/>
    <col min="5" max="5" width="13.28125" style="0" customWidth="1"/>
    <col min="6" max="7" width="17.7109375" style="0" customWidth="1"/>
    <col min="8" max="8" width="18.8515625" style="0" customWidth="1"/>
    <col min="9" max="9" width="17.7109375" style="0" customWidth="1"/>
  </cols>
  <sheetData>
    <row r="1" spans="1:9" ht="15">
      <c r="A1" s="75"/>
      <c r="B1" s="76"/>
      <c r="C1" s="76"/>
      <c r="D1" s="76"/>
      <c r="E1" s="76"/>
      <c r="F1" s="76"/>
      <c r="G1" s="76"/>
      <c r="H1" s="76"/>
      <c r="I1" s="77"/>
    </row>
    <row r="2" spans="1:9" ht="15">
      <c r="A2" s="78"/>
      <c r="B2" s="79"/>
      <c r="C2" s="79"/>
      <c r="D2" s="79"/>
      <c r="E2" s="79"/>
      <c r="F2" s="79"/>
      <c r="G2" s="79"/>
      <c r="H2" s="79"/>
      <c r="I2" s="80"/>
    </row>
    <row r="3" spans="1:9" ht="15">
      <c r="A3" s="78"/>
      <c r="B3" s="79"/>
      <c r="C3" s="79"/>
      <c r="D3" s="79"/>
      <c r="E3" s="79"/>
      <c r="F3" s="79"/>
      <c r="G3" s="79"/>
      <c r="H3" s="79"/>
      <c r="I3" s="80"/>
    </row>
    <row r="4" spans="1:9" ht="15.75" thickBot="1">
      <c r="A4" s="81"/>
      <c r="B4" s="82"/>
      <c r="C4" s="82"/>
      <c r="D4" s="82"/>
      <c r="E4" s="82"/>
      <c r="F4" s="82"/>
      <c r="G4" s="82"/>
      <c r="H4" s="82"/>
      <c r="I4" s="83"/>
    </row>
    <row r="5" spans="1:10" ht="15.6" customHeight="1">
      <c r="A5" s="46" t="s">
        <v>1</v>
      </c>
      <c r="B5" s="3"/>
      <c r="C5" s="3" t="s">
        <v>4</v>
      </c>
      <c r="D5" s="56" t="s">
        <v>6</v>
      </c>
      <c r="E5" s="3" t="s">
        <v>32</v>
      </c>
      <c r="F5" s="3" t="s">
        <v>8</v>
      </c>
      <c r="G5" s="3" t="s">
        <v>10</v>
      </c>
      <c r="H5" s="3" t="s">
        <v>43</v>
      </c>
      <c r="I5" s="3" t="s">
        <v>13</v>
      </c>
      <c r="J5" s="1"/>
    </row>
    <row r="6" spans="1:9" ht="15.6" customHeight="1" thickBot="1">
      <c r="A6" s="46" t="s">
        <v>2</v>
      </c>
      <c r="B6" s="3" t="s">
        <v>3</v>
      </c>
      <c r="C6" s="3" t="s">
        <v>5</v>
      </c>
      <c r="D6" s="3" t="s">
        <v>7</v>
      </c>
      <c r="E6" s="3" t="s">
        <v>33</v>
      </c>
      <c r="F6" s="3" t="s">
        <v>9</v>
      </c>
      <c r="G6" s="3" t="s">
        <v>11</v>
      </c>
      <c r="H6" s="4" t="s">
        <v>12</v>
      </c>
      <c r="I6" s="4" t="s">
        <v>14</v>
      </c>
    </row>
    <row r="7" spans="1:13" ht="15.6" customHeight="1" thickBot="1">
      <c r="A7" s="47" t="s">
        <v>54</v>
      </c>
      <c r="B7" s="48" t="s">
        <v>15</v>
      </c>
      <c r="C7" s="48">
        <v>10</v>
      </c>
      <c r="D7" s="48">
        <v>6</v>
      </c>
      <c r="E7" s="69">
        <v>80000</v>
      </c>
      <c r="F7" s="48">
        <v>35</v>
      </c>
      <c r="G7" s="48">
        <v>350</v>
      </c>
      <c r="H7" s="71">
        <v>120000</v>
      </c>
      <c r="I7" s="48">
        <v>6</v>
      </c>
      <c r="M7" s="16"/>
    </row>
    <row r="8" spans="1:11" ht="15.6" customHeight="1" thickBot="1">
      <c r="A8" s="47" t="s">
        <v>54</v>
      </c>
      <c r="B8" s="33" t="s">
        <v>16</v>
      </c>
      <c r="C8" s="33">
        <v>10</v>
      </c>
      <c r="D8" s="33">
        <v>6</v>
      </c>
      <c r="E8" s="70">
        <v>80000</v>
      </c>
      <c r="F8" s="33">
        <v>35</v>
      </c>
      <c r="G8" s="33">
        <v>350</v>
      </c>
      <c r="H8" s="71">
        <v>120000</v>
      </c>
      <c r="I8" s="33">
        <v>6</v>
      </c>
      <c r="K8" s="2"/>
    </row>
    <row r="9" spans="1:9" ht="15.6" customHeight="1" thickBot="1">
      <c r="A9" s="47" t="s">
        <v>54</v>
      </c>
      <c r="B9" s="34" t="s">
        <v>17</v>
      </c>
      <c r="C9" s="34">
        <v>10</v>
      </c>
      <c r="D9" s="34">
        <v>6</v>
      </c>
      <c r="E9" s="68">
        <v>80000</v>
      </c>
      <c r="F9" s="34">
        <v>0</v>
      </c>
      <c r="G9" s="34">
        <v>350</v>
      </c>
      <c r="H9" s="71">
        <v>120000</v>
      </c>
      <c r="I9" s="34">
        <v>6</v>
      </c>
    </row>
    <row r="10" spans="1:9" ht="15" thickBot="1">
      <c r="A10" s="5"/>
      <c r="B10" s="6"/>
      <c r="C10" s="6"/>
      <c r="D10" s="6"/>
      <c r="E10" s="6"/>
      <c r="F10" s="7"/>
      <c r="G10" s="8"/>
      <c r="H10" s="9"/>
      <c r="I10" s="10"/>
    </row>
    <row r="11" spans="1:9" ht="15" thickBot="1">
      <c r="A11" s="5"/>
      <c r="B11" s="6"/>
      <c r="C11" s="6"/>
      <c r="D11" s="6"/>
      <c r="E11" s="6"/>
      <c r="F11" s="65" t="s">
        <v>24</v>
      </c>
      <c r="G11" s="66" t="s">
        <v>25</v>
      </c>
      <c r="H11" s="67" t="s">
        <v>26</v>
      </c>
      <c r="I11" s="59" t="s">
        <v>27</v>
      </c>
    </row>
    <row r="12" spans="1:9" ht="15.75" thickBot="1">
      <c r="A12" s="84" t="s">
        <v>18</v>
      </c>
      <c r="B12" s="85"/>
      <c r="C12" s="38">
        <v>1</v>
      </c>
      <c r="D12" s="15" t="s">
        <v>35</v>
      </c>
      <c r="E12" s="27"/>
      <c r="F12" s="26">
        <f>(C7*D7*I7+C8*D8*I8+C9*D9*I9)*((C13/3600)*C14)*80%</f>
        <v>756</v>
      </c>
      <c r="G12" s="17">
        <f>F12</f>
        <v>756</v>
      </c>
      <c r="H12" s="18">
        <f>F12</f>
        <v>756</v>
      </c>
      <c r="I12" s="60">
        <f>F12+G12+H12</f>
        <v>2268</v>
      </c>
    </row>
    <row r="13" spans="1:9" ht="15.75" thickBot="1">
      <c r="A13" s="73" t="s">
        <v>19</v>
      </c>
      <c r="B13" s="74"/>
      <c r="C13" s="38">
        <v>35</v>
      </c>
      <c r="D13" s="28" t="s">
        <v>36</v>
      </c>
      <c r="E13" s="29"/>
      <c r="F13" s="25">
        <f>(((E7*F7*C7+E8*F8*C8+E9*F9*C9)/100)*C16)*C12</f>
        <v>11200</v>
      </c>
      <c r="G13" s="19">
        <f>F13</f>
        <v>11200</v>
      </c>
      <c r="H13" s="20">
        <f>F13</f>
        <v>11200</v>
      </c>
      <c r="I13" s="61">
        <f>F13+G13+H13</f>
        <v>33600</v>
      </c>
    </row>
    <row r="14" spans="1:9" ht="15.75" thickBot="1">
      <c r="A14" s="73" t="s">
        <v>20</v>
      </c>
      <c r="B14" s="74"/>
      <c r="C14" s="35">
        <v>90</v>
      </c>
      <c r="D14" s="28" t="s">
        <v>37</v>
      </c>
      <c r="E14" s="29"/>
      <c r="F14" s="25">
        <f>C7*D7*G7/H7*E7*C17+C8*D8*G8/H8*E8*C17+C9*D9*G9/H9*E9*C17</f>
        <v>4200</v>
      </c>
      <c r="G14" s="19">
        <f>F14</f>
        <v>4200</v>
      </c>
      <c r="H14" s="20">
        <f>F14</f>
        <v>4200</v>
      </c>
      <c r="I14" s="60">
        <f>F14+G14+H14</f>
        <v>12600</v>
      </c>
    </row>
    <row r="15" spans="1:9" ht="15.75" thickBot="1">
      <c r="A15" s="73" t="s">
        <v>49</v>
      </c>
      <c r="B15" s="74"/>
      <c r="C15" s="38">
        <v>200</v>
      </c>
      <c r="D15" s="15" t="s">
        <v>38</v>
      </c>
      <c r="E15" s="27"/>
      <c r="F15" s="30">
        <f>C15*(C7+C8+C9)</f>
        <v>6000</v>
      </c>
      <c r="G15" s="21">
        <f>F15</f>
        <v>6000</v>
      </c>
      <c r="H15" s="22">
        <f>F15</f>
        <v>6000</v>
      </c>
      <c r="I15" s="60">
        <f>F15+G15+H15</f>
        <v>18000</v>
      </c>
    </row>
    <row r="16" spans="1:9" ht="15.75" thickBot="1">
      <c r="A16" s="12" t="s">
        <v>34</v>
      </c>
      <c r="B16" s="13"/>
      <c r="C16" s="36">
        <v>0.02</v>
      </c>
      <c r="D16" s="15" t="s">
        <v>39</v>
      </c>
      <c r="E16" s="32"/>
      <c r="F16" s="31">
        <f>(F12+F13+F14+F15)</f>
        <v>22156</v>
      </c>
      <c r="G16" s="23">
        <f>G12+G13+G14+G15</f>
        <v>22156</v>
      </c>
      <c r="H16" s="24">
        <f>H12+H13+H14+H15</f>
        <v>22156</v>
      </c>
      <c r="I16" s="24">
        <f>I12+I13+I14+I15</f>
        <v>66468</v>
      </c>
    </row>
    <row r="17" spans="1:10" ht="15.75" thickBot="1">
      <c r="A17" s="12" t="s">
        <v>21</v>
      </c>
      <c r="B17" s="13"/>
      <c r="C17" s="37">
        <v>0.1</v>
      </c>
      <c r="D17" s="14"/>
      <c r="E17" s="41"/>
      <c r="F17" s="42"/>
      <c r="G17" s="6"/>
      <c r="H17" s="6"/>
      <c r="I17" s="58"/>
      <c r="J17" s="1"/>
    </row>
    <row r="18" spans="1:9" ht="15" thickBot="1">
      <c r="A18" s="73" t="s">
        <v>64</v>
      </c>
      <c r="B18" s="74"/>
      <c r="C18" s="38">
        <f>C19*D19+C20*D20+C21*D21</f>
        <v>10270</v>
      </c>
      <c r="D18" s="11"/>
      <c r="E18" s="11"/>
      <c r="F18" s="11"/>
      <c r="G18" s="11"/>
      <c r="H18" s="11"/>
      <c r="I18" s="7"/>
    </row>
    <row r="19" spans="1:9" ht="15.75" thickBot="1">
      <c r="A19" s="86" t="s">
        <v>55</v>
      </c>
      <c r="B19" s="87"/>
      <c r="C19" s="38">
        <v>349</v>
      </c>
      <c r="D19" s="43">
        <f>C7+C8</f>
        <v>20</v>
      </c>
      <c r="E19" s="44" t="s">
        <v>0</v>
      </c>
      <c r="F19" s="51" t="s">
        <v>57</v>
      </c>
      <c r="G19" s="40"/>
      <c r="H19" s="49"/>
      <c r="I19" s="57">
        <f>C18</f>
        <v>10270</v>
      </c>
    </row>
    <row r="20" spans="1:9" ht="13.9" customHeight="1" thickBot="1">
      <c r="A20" s="86" t="s">
        <v>56</v>
      </c>
      <c r="B20" s="87"/>
      <c r="C20" s="38">
        <v>329</v>
      </c>
      <c r="D20" s="43">
        <f>C9</f>
        <v>10</v>
      </c>
      <c r="E20" s="43" t="s">
        <v>0</v>
      </c>
      <c r="F20" s="51" t="s">
        <v>63</v>
      </c>
      <c r="G20" s="40"/>
      <c r="H20" s="50"/>
      <c r="I20" s="62">
        <f>I19/F16*12</f>
        <v>5.562375880122766</v>
      </c>
    </row>
    <row r="21" spans="1:9" ht="15.75" thickBot="1">
      <c r="A21" s="88" t="s">
        <v>65</v>
      </c>
      <c r="B21" s="89"/>
      <c r="C21" s="52">
        <v>36</v>
      </c>
      <c r="D21" s="45">
        <f>IF((D7&gt;6),(D7-6),0)*C7+IF((D8&gt;6),(D8-6),0)*C8+IF((D9&gt;6),(D9-6),0)*C9</f>
        <v>0</v>
      </c>
      <c r="E21" s="45" t="s">
        <v>22</v>
      </c>
      <c r="F21" s="53" t="s">
        <v>23</v>
      </c>
      <c r="G21" s="54"/>
      <c r="H21" s="55"/>
      <c r="I21" s="39">
        <f>I16-I19</f>
        <v>56198</v>
      </c>
    </row>
    <row r="22" spans="1:9" ht="15">
      <c r="A22" s="63" t="s">
        <v>28</v>
      </c>
      <c r="B22" s="63"/>
      <c r="C22" s="63"/>
      <c r="D22" s="63"/>
      <c r="E22" s="63"/>
      <c r="F22" s="63"/>
      <c r="G22" s="63"/>
      <c r="I22" s="72">
        <f>I21/3/(C7*D7+C8*D8+C9*D9)</f>
        <v>104.07037037037038</v>
      </c>
    </row>
    <row r="23" ht="15">
      <c r="A23" t="s">
        <v>29</v>
      </c>
    </row>
    <row r="24" spans="1:3" ht="15">
      <c r="A24" s="64" t="s">
        <v>30</v>
      </c>
      <c r="B24" s="64"/>
      <c r="C24" s="64"/>
    </row>
    <row r="25" ht="15">
      <c r="B25" t="s">
        <v>58</v>
      </c>
    </row>
    <row r="26" ht="15">
      <c r="B26" t="s">
        <v>31</v>
      </c>
    </row>
    <row r="27" ht="15">
      <c r="B27" t="s">
        <v>40</v>
      </c>
    </row>
    <row r="28" ht="15">
      <c r="B28" t="s">
        <v>41</v>
      </c>
    </row>
    <row r="29" ht="15">
      <c r="B29" t="s">
        <v>42</v>
      </c>
    </row>
    <row r="30" ht="15">
      <c r="B30" t="s">
        <v>44</v>
      </c>
    </row>
    <row r="31" ht="15">
      <c r="B31" t="s">
        <v>45</v>
      </c>
    </row>
    <row r="32" spans="1:6" ht="15">
      <c r="A32" s="90" t="s">
        <v>53</v>
      </c>
      <c r="B32" s="90"/>
      <c r="C32" s="90"/>
      <c r="D32" s="90"/>
      <c r="E32" s="90"/>
      <c r="F32" s="90"/>
    </row>
    <row r="33" ht="15">
      <c r="B33" t="s">
        <v>46</v>
      </c>
    </row>
    <row r="34" ht="15">
      <c r="B34" t="s">
        <v>47</v>
      </c>
    </row>
    <row r="35" ht="15">
      <c r="B35" t="s">
        <v>48</v>
      </c>
    </row>
    <row r="36" ht="15">
      <c r="B36" t="s">
        <v>50</v>
      </c>
    </row>
    <row r="37" ht="15">
      <c r="B37" t="s">
        <v>51</v>
      </c>
    </row>
    <row r="38" ht="15">
      <c r="B38" t="s">
        <v>52</v>
      </c>
    </row>
    <row r="39" ht="15">
      <c r="B39" t="s">
        <v>59</v>
      </c>
    </row>
    <row r="40" ht="15">
      <c r="B40" t="s">
        <v>60</v>
      </c>
    </row>
    <row r="41" ht="15">
      <c r="B41" t="s">
        <v>61</v>
      </c>
    </row>
    <row r="42" ht="15">
      <c r="B42" t="s">
        <v>62</v>
      </c>
    </row>
  </sheetData>
  <sheetProtection selectLockedCells="1"/>
  <mergeCells count="10">
    <mergeCell ref="A19:B19"/>
    <mergeCell ref="A20:B20"/>
    <mergeCell ref="A21:B21"/>
    <mergeCell ref="A32:F32"/>
    <mergeCell ref="A18:B18"/>
    <mergeCell ref="A14:B14"/>
    <mergeCell ref="A1:I4"/>
    <mergeCell ref="A12:B12"/>
    <mergeCell ref="A13:B13"/>
    <mergeCell ref="A15:B15"/>
  </mergeCells>
  <printOptions/>
  <pageMargins left="0.25" right="0.25" top="0.75" bottom="0.75" header="0.3" footer="0.3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NX8220</dc:creator>
  <cp:keywords/>
  <dc:description/>
  <cp:lastModifiedBy>Phelect09</cp:lastModifiedBy>
  <cp:lastPrinted>2017-04-19T12:04:56Z</cp:lastPrinted>
  <dcterms:created xsi:type="dcterms:W3CDTF">2008-06-16T07:32:35Z</dcterms:created>
  <dcterms:modified xsi:type="dcterms:W3CDTF">2018-09-12T12:58:28Z</dcterms:modified>
  <cp:category/>
  <cp:version/>
  <cp:contentType/>
  <cp:contentStatus/>
</cp:coreProperties>
</file>